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610"/>
  </bookViews>
  <sheets>
    <sheet name="Talcher-I" sheetId="1" r:id="rId1"/>
  </sheets>
  <definedNames>
    <definedName name="_xlnm.Print_Area" localSheetId="0">'Talcher-I'!$A$1:$U$48</definedName>
  </definedNames>
  <calcPr calcId="162913" iterate="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1" i="1"/>
  <c r="O38"/>
  <c r="L41"/>
  <c r="J41"/>
  <c r="S38" s="1"/>
  <c r="J38"/>
  <c r="J32" l="1"/>
  <c r="N27"/>
  <c r="L27"/>
  <c r="J26" l="1"/>
  <c r="J27" s="1"/>
  <c r="S23" s="1"/>
  <c r="N21" l="1"/>
  <c r="L21"/>
  <c r="O19" s="1"/>
  <c r="J21"/>
  <c r="C19"/>
  <c r="B19"/>
  <c r="N17"/>
  <c r="L17"/>
  <c r="J17"/>
  <c r="B14"/>
  <c r="N12"/>
  <c r="O10" s="1"/>
  <c r="L12"/>
  <c r="J10"/>
  <c r="J12" s="1"/>
  <c r="S10" l="1"/>
  <c r="S19"/>
  <c r="O29"/>
  <c r="S29" s="1"/>
  <c r="O14"/>
  <c r="S14" s="1"/>
  <c r="G45"/>
  <c r="G42"/>
  <c r="G38"/>
  <c r="Q38" s="1"/>
  <c r="G29"/>
  <c r="Q29" s="1"/>
  <c r="G23"/>
  <c r="Q23" s="1"/>
  <c r="G19"/>
  <c r="Q19" s="1"/>
  <c r="G14"/>
  <c r="G10"/>
  <c r="Q10" s="1"/>
  <c r="Q14" l="1"/>
  <c r="N48"/>
  <c r="O45" s="1"/>
  <c r="L48"/>
  <c r="S45" s="1"/>
  <c r="J48"/>
  <c r="Q45" s="1"/>
  <c r="J43" l="1"/>
  <c r="J44" s="1"/>
  <c r="Q42" s="1"/>
  <c r="L44"/>
  <c r="O42" s="1"/>
  <c r="S42" l="1"/>
</calcChain>
</file>

<file path=xl/sharedStrings.xml><?xml version="1.0" encoding="utf-8"?>
<sst xmlns="http://schemas.openxmlformats.org/spreadsheetml/2006/main" count="154" uniqueCount="72">
  <si>
    <t>Annexure-V (C)</t>
  </si>
  <si>
    <t>Name of Generating  Station : Talcher STPS Stage-I (1000 MW)</t>
  </si>
  <si>
    <t>Stage: I</t>
  </si>
  <si>
    <t>COD of Units/Station : 01.07.1997</t>
  </si>
  <si>
    <t>Details of expenditure incurred from Compensation Allowance and Special Allowance  during  Tariff Period 2009-14</t>
  </si>
  <si>
    <t xml:space="preserve">FY Year </t>
  </si>
  <si>
    <t xml:space="preserve">Add-cap  allowed by the Commission under the provision of Regulation 9(2) </t>
  </si>
  <si>
    <t xml:space="preserve">Compensatory allowance allowed by the Commission,  if any </t>
  </si>
  <si>
    <t xml:space="preserve">Special allowance allowed  by the Commission,  if any </t>
  </si>
  <si>
    <t xml:space="preserve">       Details of Asset/Work wise Capitalisation  based on the  Expenditure allowed by the Commission in the tariff  period 2009-14</t>
  </si>
  <si>
    <t xml:space="preserve">Capital Spares </t>
  </si>
  <si>
    <t xml:space="preserve">Total  Addition during the year </t>
  </si>
  <si>
    <t xml:space="preserve">Total Addition  during  the year as per duly audited Schedule of Fixed Asset  </t>
  </si>
  <si>
    <t>Variation  if any to be reconciled /justified.</t>
  </si>
  <si>
    <t>Capitalisation   out of add cap allowed under Regulation 9(2)</t>
  </si>
  <si>
    <t xml:space="preserve">Capitalisation   out of Compensation allowance in the stations wherever applicable </t>
  </si>
  <si>
    <t xml:space="preserve">Capitalisation out of Special Allowance allowed in the stations where applicable </t>
  </si>
  <si>
    <t>Gross Basis</t>
  </si>
  <si>
    <t>Liability included in (2)</t>
  </si>
  <si>
    <t>Asset/work</t>
  </si>
  <si>
    <t>Rs(Lakh)</t>
  </si>
  <si>
    <t>Rs(Lakh)- Gross</t>
  </si>
  <si>
    <t>(Rs. lakh)</t>
  </si>
  <si>
    <t>2009-10</t>
  </si>
  <si>
    <t>nil</t>
  </si>
  <si>
    <t>Ash Handling System</t>
  </si>
  <si>
    <t>Permanent store building</t>
  </si>
  <si>
    <t>Total</t>
  </si>
  <si>
    <t>2010-11</t>
  </si>
  <si>
    <t>Nil</t>
  </si>
  <si>
    <t>Additional compensation to land oustees.</t>
  </si>
  <si>
    <t>2011-12</t>
  </si>
  <si>
    <t>Mutation of land</t>
  </si>
  <si>
    <t>2012-13</t>
  </si>
  <si>
    <t>Ash handling System</t>
  </si>
  <si>
    <t>Upgradation works for efficient operation.</t>
  </si>
  <si>
    <t>MS ash slurry pipe lines</t>
  </si>
  <si>
    <t>Intelligent controllers for ESP.</t>
  </si>
  <si>
    <t>Payment for mutation of land.</t>
  </si>
  <si>
    <t>2013-14</t>
  </si>
  <si>
    <t>other</t>
  </si>
  <si>
    <t>2014-15</t>
  </si>
  <si>
    <t>Ash handling works</t>
  </si>
  <si>
    <t>Change in law and arbitration</t>
  </si>
  <si>
    <t>2015-16</t>
  </si>
  <si>
    <t>2016-17</t>
  </si>
  <si>
    <t xml:space="preserve">Capitalisation done which has not been claimed/ allowed in the tariff </t>
  </si>
  <si>
    <t>Difference of Allowed vs Expenditure</t>
  </si>
  <si>
    <t>Details of expenditure incurred from Compensation Allowance and Special Allowance  during  Tariff Period 2014-17</t>
  </si>
  <si>
    <t>5 km Rs -1358.27, Decap spares part of capital cost (-)20.54 ,  Decap spares not part of capital cost (-) 322.24,    Assets not owned by company Rs 35.79,Decap upgradation works (-) 443.45, Decap on physical varification (-) 110.93</t>
  </si>
  <si>
    <t>Change in law  and safety security</t>
  </si>
  <si>
    <t>Difference is due to de-cap of assests, ERV etc.</t>
  </si>
  <si>
    <t>Income tax rate</t>
  </si>
  <si>
    <t>Effective Compensatory allowance available for Expenditure</t>
  </si>
  <si>
    <t>Effective Special allowance available for Expenditure</t>
  </si>
  <si>
    <t>(%)</t>
  </si>
  <si>
    <t>7 = 4* 6</t>
  </si>
  <si>
    <t>8 = 5 * 6</t>
  </si>
  <si>
    <t>Total Expenditure done under Special and Compensation Allowance</t>
  </si>
  <si>
    <t>(Rs. Lakhs)</t>
  </si>
  <si>
    <t>12=10+11</t>
  </si>
  <si>
    <t>14=(2+3+7+8)-(9+12+13)</t>
  </si>
  <si>
    <t>16=9+12+13+15</t>
  </si>
  <si>
    <t>Decap of wagons :  : (-)212.97
Decap of spares (-)55.64
MBOA decap : (-) 83.37
IU Trfr  (-) 14.65
Other decap (-)7.79
Liability reversal (-) 35.07</t>
  </si>
  <si>
    <t>PTS Boundary Wall</t>
  </si>
  <si>
    <t>Decap of wagons :  : (-)82.61
Decap of spares (-)21.43
MBOA decap : (-) 4.06
Other decap (-)6.33
Adjustment of package ERV (-)302.15
Liability reversal (-)417.82
Asts not owned by Comp       -104.65</t>
  </si>
  <si>
    <t>Decap of wagons :  : (-)317.82
MBOA decap : (-) 21.20
Other decap (-)0.26
Decap spares(-) 7.77</t>
  </si>
  <si>
    <t>Decap MS pipe(-)215.48
Decap ESP controller  (-) 179.48
Decap wagons (-) 379.92
Decap upgradation works (-) 104.99
Decap vehicle (-) 20.01
Decap Capital spares(-) 45.63
Decap MBOA(-) 80.81
Liability reversal (-) 12.40
5km+53.34</t>
  </si>
  <si>
    <t>5 km Rs 1302.75 lakh
Decap wagons (-) 118.49
Decap spares (-)54.47
Decap Hospital equipment (-) 6.66
Liability reversal (-) 1.01
Decap upgradation works (-) 170.42
Decap of Lease Land : - 0.36</t>
  </si>
  <si>
    <t>Inert Gas Fire</t>
  </si>
  <si>
    <t>Land</t>
  </si>
  <si>
    <t>Decap spares (-)601.99
Decap upgrdn works (-) 508.83
5 KM Radius : 2.17
Other Decap :  (-) 64.14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</si>
</sst>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9"/>
      <name val="Century Gothic"/>
      <family val="2"/>
    </font>
    <font>
      <sz val="9"/>
      <color theme="1"/>
      <name val="Century Gothic"/>
      <family val="2"/>
    </font>
    <font>
      <b/>
      <sz val="9"/>
      <color theme="1"/>
      <name val="Century Gothic"/>
      <family val="2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0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1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11" xfId="0" applyFont="1" applyFill="1" applyBorder="1" applyAlignment="1">
      <alignment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vertical="center" wrapText="1"/>
    </xf>
    <xf numFmtId="0" fontId="1" fillId="0" borderId="14" xfId="0" applyFont="1" applyFill="1" applyBorder="1" applyAlignment="1">
      <alignment vertical="center" wrapText="1"/>
    </xf>
    <xf numFmtId="2" fontId="1" fillId="0" borderId="14" xfId="0" applyNumberFormat="1" applyFont="1" applyFill="1" applyBorder="1" applyAlignment="1">
      <alignment vertical="center"/>
    </xf>
    <xf numFmtId="0" fontId="1" fillId="0" borderId="14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vertical="center"/>
    </xf>
    <xf numFmtId="0" fontId="2" fillId="0" borderId="15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11" xfId="0" applyFont="1" applyFill="1" applyBorder="1" applyAlignment="1">
      <alignment vertical="center"/>
    </xf>
    <xf numFmtId="0" fontId="2" fillId="0" borderId="11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top" wrapText="1"/>
    </xf>
    <xf numFmtId="2" fontId="2" fillId="0" borderId="1" xfId="0" applyNumberFormat="1" applyFont="1" applyFill="1" applyBorder="1" applyAlignment="1">
      <alignment vertical="top" wrapText="1"/>
    </xf>
    <xf numFmtId="2" fontId="1" fillId="0" borderId="1" xfId="0" applyNumberFormat="1" applyFont="1" applyFill="1" applyBorder="1" applyAlignment="1">
      <alignment horizontal="left" vertical="top" wrapText="1"/>
    </xf>
    <xf numFmtId="1" fontId="1" fillId="0" borderId="1" xfId="0" applyNumberFormat="1" applyFont="1" applyFill="1" applyBorder="1" applyAlignment="1">
      <alignment horizontal="center" vertical="top" wrapText="1"/>
    </xf>
    <xf numFmtId="1" fontId="1" fillId="0" borderId="1" xfId="0" quotePrefix="1" applyNumberFormat="1" applyFont="1" applyFill="1" applyBorder="1" applyAlignment="1">
      <alignment horizontal="center" vertical="top" wrapText="1"/>
    </xf>
    <xf numFmtId="0" fontId="2" fillId="0" borderId="14" xfId="0" applyFont="1" applyFill="1" applyBorder="1" applyAlignment="1">
      <alignment vertical="center" wrapText="1"/>
    </xf>
    <xf numFmtId="0" fontId="2" fillId="0" borderId="14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vertical="center" wrapText="1"/>
    </xf>
    <xf numFmtId="0" fontId="2" fillId="0" borderId="19" xfId="0" applyFont="1" applyFill="1" applyBorder="1" applyAlignment="1">
      <alignment vertical="center"/>
    </xf>
    <xf numFmtId="0" fontId="1" fillId="0" borderId="19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" fontId="2" fillId="0" borderId="6" xfId="0" applyNumberFormat="1" applyFont="1" applyFill="1" applyBorder="1" applyAlignment="1">
      <alignment vertical="center" wrapText="1"/>
    </xf>
    <xf numFmtId="4" fontId="2" fillId="0" borderId="10" xfId="0" applyNumberFormat="1" applyFont="1" applyFill="1" applyBorder="1" applyAlignment="1">
      <alignment vertical="center" wrapText="1"/>
    </xf>
    <xf numFmtId="4" fontId="1" fillId="0" borderId="14" xfId="0" applyNumberFormat="1" applyFont="1" applyFill="1" applyBorder="1" applyAlignment="1">
      <alignment vertical="center"/>
    </xf>
    <xf numFmtId="4" fontId="2" fillId="0" borderId="11" xfId="0" applyNumberFormat="1" applyFont="1" applyFill="1" applyBorder="1" applyAlignment="1">
      <alignment vertical="center" wrapText="1"/>
    </xf>
    <xf numFmtId="4" fontId="1" fillId="0" borderId="14" xfId="0" applyNumberFormat="1" applyFont="1" applyFill="1" applyBorder="1" applyAlignment="1">
      <alignment vertical="center" wrapText="1"/>
    </xf>
    <xf numFmtId="4" fontId="2" fillId="0" borderId="14" xfId="0" applyNumberFormat="1" applyFont="1" applyFill="1" applyBorder="1" applyAlignment="1">
      <alignment vertical="center"/>
    </xf>
    <xf numFmtId="0" fontId="1" fillId="0" borderId="2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0" fillId="0" borderId="0" xfId="0" applyFill="1"/>
    <xf numFmtId="0" fontId="3" fillId="0" borderId="10" xfId="0" applyFont="1" applyFill="1" applyBorder="1" applyAlignment="1">
      <alignment vertical="top" wrapText="1"/>
    </xf>
    <xf numFmtId="0" fontId="3" fillId="0" borderId="19" xfId="0" applyFont="1" applyFill="1" applyBorder="1" applyAlignment="1">
      <alignment vertical="top" wrapText="1"/>
    </xf>
    <xf numFmtId="4" fontId="4" fillId="0" borderId="11" xfId="0" applyNumberFormat="1" applyFont="1" applyFill="1" applyBorder="1" applyAlignment="1">
      <alignment vertical="top" wrapText="1"/>
    </xf>
    <xf numFmtId="0" fontId="0" fillId="0" borderId="28" xfId="0" applyFont="1" applyFill="1" applyBorder="1" applyAlignment="1">
      <alignment vertical="center" wrapText="1"/>
    </xf>
    <xf numFmtId="0" fontId="0" fillId="0" borderId="29" xfId="0" applyFont="1" applyFill="1" applyBorder="1" applyAlignment="1">
      <alignment vertical="center"/>
    </xf>
    <xf numFmtId="0" fontId="4" fillId="0" borderId="6" xfId="0" applyFont="1" applyFill="1" applyBorder="1" applyAlignment="1">
      <alignment vertical="top" wrapText="1"/>
    </xf>
    <xf numFmtId="4" fontId="4" fillId="0" borderId="6" xfId="0" applyNumberFormat="1" applyFont="1" applyFill="1" applyBorder="1" applyAlignment="1">
      <alignment vertical="top" wrapText="1"/>
    </xf>
    <xf numFmtId="4" fontId="0" fillId="0" borderId="28" xfId="0" applyNumberFormat="1" applyFont="1" applyFill="1" applyBorder="1" applyAlignment="1">
      <alignment vertical="center" wrapText="1"/>
    </xf>
    <xf numFmtId="4" fontId="0" fillId="0" borderId="29" xfId="0" applyNumberFormat="1" applyFont="1" applyFill="1" applyBorder="1" applyAlignment="1">
      <alignment vertical="center"/>
    </xf>
    <xf numFmtId="0" fontId="4" fillId="0" borderId="11" xfId="0" applyFont="1" applyFill="1" applyBorder="1" applyAlignment="1">
      <alignment vertical="top" wrapText="1"/>
    </xf>
    <xf numFmtId="4" fontId="5" fillId="0" borderId="11" xfId="0" applyNumberFormat="1" applyFont="1" applyFill="1" applyBorder="1" applyAlignment="1">
      <alignment vertical="top" wrapText="1"/>
    </xf>
    <xf numFmtId="4" fontId="5" fillId="0" borderId="14" xfId="0" applyNumberFormat="1" applyFont="1" applyFill="1" applyBorder="1" applyAlignment="1">
      <alignment vertical="top" wrapText="1"/>
    </xf>
    <xf numFmtId="0" fontId="4" fillId="0" borderId="15" xfId="0" applyFont="1" applyFill="1" applyBorder="1" applyAlignment="1">
      <alignment vertical="top" wrapText="1"/>
    </xf>
    <xf numFmtId="0" fontId="0" fillId="0" borderId="6" xfId="0" applyFill="1" applyBorder="1"/>
    <xf numFmtId="0" fontId="0" fillId="0" borderId="11" xfId="0" applyFill="1" applyBorder="1"/>
    <xf numFmtId="0" fontId="5" fillId="0" borderId="19" xfId="0" applyFont="1" applyFill="1" applyBorder="1" applyAlignment="1">
      <alignment vertical="top" wrapText="1"/>
    </xf>
    <xf numFmtId="0" fontId="0" fillId="0" borderId="37" xfId="0" applyFill="1" applyBorder="1"/>
    <xf numFmtId="0" fontId="4" fillId="0" borderId="6" xfId="0" applyFont="1" applyFill="1" applyBorder="1" applyAlignment="1">
      <alignment vertical="center" wrapText="1"/>
    </xf>
    <xf numFmtId="0" fontId="4" fillId="0" borderId="11" xfId="0" applyFont="1" applyFill="1" applyBorder="1" applyAlignment="1">
      <alignment vertical="center" wrapText="1"/>
    </xf>
    <xf numFmtId="0" fontId="0" fillId="0" borderId="11" xfId="0" applyFont="1" applyFill="1" applyBorder="1" applyAlignment="1">
      <alignment vertical="center"/>
    </xf>
    <xf numFmtId="0" fontId="4" fillId="0" borderId="14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4" fontId="2" fillId="0" borderId="5" xfId="0" applyNumberFormat="1" applyFont="1" applyFill="1" applyBorder="1" applyAlignment="1">
      <alignment horizontal="right" vertical="center" wrapText="1"/>
    </xf>
    <xf numFmtId="0" fontId="2" fillId="0" borderId="9" xfId="0" applyFont="1" applyFill="1" applyBorder="1" applyAlignment="1">
      <alignment horizontal="right" vertical="center" wrapText="1"/>
    </xf>
    <xf numFmtId="0" fontId="2" fillId="0" borderId="22" xfId="0" applyFont="1" applyFill="1" applyBorder="1" applyAlignment="1">
      <alignment horizontal="right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2" fontId="4" fillId="0" borderId="7" xfId="0" applyNumberFormat="1" applyFont="1" applyFill="1" applyBorder="1" applyAlignment="1">
      <alignment horizontal="left" vertical="top" wrapText="1"/>
    </xf>
    <xf numFmtId="2" fontId="4" fillId="0" borderId="12" xfId="0" applyNumberFormat="1" applyFont="1" applyFill="1" applyBorder="1" applyAlignment="1">
      <alignment horizontal="left" vertical="top" wrapText="1"/>
    </xf>
    <xf numFmtId="0" fontId="4" fillId="0" borderId="3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4" fontId="2" fillId="0" borderId="5" xfId="0" applyNumberFormat="1" applyFont="1" applyFill="1" applyBorder="1" applyAlignment="1">
      <alignment horizontal="center" vertical="center" wrapText="1"/>
    </xf>
    <xf numFmtId="4" fontId="2" fillId="0" borderId="9" xfId="0" applyNumberFormat="1" applyFont="1" applyFill="1" applyBorder="1" applyAlignment="1">
      <alignment horizontal="center" vertical="center" wrapText="1"/>
    </xf>
    <xf numFmtId="4" fontId="2" fillId="0" borderId="22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left" vertical="center" wrapText="1"/>
    </xf>
    <xf numFmtId="0" fontId="2" fillId="0" borderId="12" xfId="0" applyFont="1" applyFill="1" applyBorder="1" applyAlignment="1">
      <alignment horizontal="left" vertical="center" wrapText="1"/>
    </xf>
    <xf numFmtId="4" fontId="2" fillId="0" borderId="9" xfId="0" applyNumberFormat="1" applyFont="1" applyFill="1" applyBorder="1" applyAlignment="1">
      <alignment horizontal="right" vertical="center" wrapText="1"/>
    </xf>
    <xf numFmtId="4" fontId="2" fillId="0" borderId="22" xfId="0" applyNumberFormat="1" applyFont="1" applyFill="1" applyBorder="1" applyAlignment="1">
      <alignment horizontal="righ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20" xfId="0" applyFont="1" applyFill="1" applyBorder="1" applyAlignment="1">
      <alignment horizontal="left" vertical="center" wrapText="1"/>
    </xf>
    <xf numFmtId="0" fontId="2" fillId="0" borderId="38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30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31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2" fontId="2" fillId="0" borderId="5" xfId="0" applyNumberFormat="1" applyFont="1" applyFill="1" applyBorder="1" applyAlignment="1">
      <alignment horizontal="right" vertical="center" wrapText="1"/>
    </xf>
    <xf numFmtId="2" fontId="2" fillId="0" borderId="9" xfId="0" applyNumberFormat="1" applyFont="1" applyFill="1" applyBorder="1" applyAlignment="1">
      <alignment horizontal="right" vertical="center" wrapText="1"/>
    </xf>
    <xf numFmtId="2" fontId="2" fillId="0" borderId="22" xfId="0" applyNumberFormat="1" applyFont="1" applyFill="1" applyBorder="1" applyAlignment="1">
      <alignment horizontal="right" vertical="center" wrapText="1"/>
    </xf>
    <xf numFmtId="2" fontId="2" fillId="0" borderId="5" xfId="0" applyNumberFormat="1" applyFont="1" applyFill="1" applyBorder="1" applyAlignment="1">
      <alignment horizontal="center" vertical="center" wrapText="1"/>
    </xf>
    <xf numFmtId="2" fontId="2" fillId="0" borderId="9" xfId="0" applyNumberFormat="1" applyFont="1" applyFill="1" applyBorder="1" applyAlignment="1">
      <alignment horizontal="center" vertical="center" wrapText="1"/>
    </xf>
    <xf numFmtId="2" fontId="2" fillId="0" borderId="22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top" wrapText="1"/>
    </xf>
    <xf numFmtId="0" fontId="4" fillId="0" borderId="20" xfId="0" applyFont="1" applyFill="1" applyBorder="1" applyAlignment="1">
      <alignment horizontal="center" vertical="top" wrapText="1"/>
    </xf>
    <xf numFmtId="0" fontId="4" fillId="0" borderId="12" xfId="0" applyFont="1" applyFill="1" applyBorder="1" applyAlignment="1">
      <alignment horizontal="center" vertical="top" wrapText="1"/>
    </xf>
    <xf numFmtId="4" fontId="4" fillId="0" borderId="5" xfId="0" applyNumberFormat="1" applyFont="1" applyFill="1" applyBorder="1" applyAlignment="1">
      <alignment horizontal="right" vertical="center" wrapText="1"/>
    </xf>
    <xf numFmtId="4" fontId="4" fillId="0" borderId="9" xfId="0" applyNumberFormat="1" applyFont="1" applyFill="1" applyBorder="1" applyAlignment="1">
      <alignment horizontal="right" vertical="center" wrapText="1"/>
    </xf>
    <xf numFmtId="4" fontId="4" fillId="0" borderId="22" xfId="0" applyNumberFormat="1" applyFont="1" applyFill="1" applyBorder="1" applyAlignment="1">
      <alignment horizontal="right" vertical="center" wrapText="1"/>
    </xf>
    <xf numFmtId="2" fontId="1" fillId="0" borderId="33" xfId="0" applyNumberFormat="1" applyFont="1" applyFill="1" applyBorder="1" applyAlignment="1">
      <alignment vertical="top" wrapText="1"/>
    </xf>
    <xf numFmtId="2" fontId="1" fillId="0" borderId="34" xfId="0" applyNumberFormat="1" applyFont="1" applyFill="1" applyBorder="1" applyAlignment="1">
      <alignment vertical="top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center" vertical="center" wrapText="1"/>
    </xf>
    <xf numFmtId="0" fontId="1" fillId="0" borderId="36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 vertical="top" wrapText="1"/>
    </xf>
    <xf numFmtId="2" fontId="1" fillId="0" borderId="33" xfId="0" applyNumberFormat="1" applyFont="1" applyFill="1" applyBorder="1" applyAlignment="1">
      <alignment horizontal="left" vertical="top" wrapText="1"/>
    </xf>
    <xf numFmtId="2" fontId="1" fillId="0" borderId="34" xfId="0" applyNumberFormat="1" applyFont="1" applyFill="1" applyBorder="1" applyAlignment="1">
      <alignment horizontal="left" vertical="top" wrapText="1"/>
    </xf>
    <xf numFmtId="0" fontId="1" fillId="0" borderId="33" xfId="0" applyFont="1" applyFill="1" applyBorder="1" applyAlignment="1">
      <alignment horizontal="center" vertical="top" wrapText="1"/>
    </xf>
    <xf numFmtId="0" fontId="1" fillId="0" borderId="34" xfId="0" applyFont="1" applyFill="1" applyBorder="1" applyAlignment="1">
      <alignment horizontal="center" vertical="top" wrapText="1"/>
    </xf>
    <xf numFmtId="2" fontId="1" fillId="0" borderId="33" xfId="0" applyNumberFormat="1" applyFont="1" applyFill="1" applyBorder="1" applyAlignment="1">
      <alignment horizontal="center" vertical="top" wrapText="1"/>
    </xf>
    <xf numFmtId="2" fontId="1" fillId="0" borderId="34" xfId="0" applyNumberFormat="1" applyFont="1" applyFill="1" applyBorder="1" applyAlignment="1">
      <alignment horizontal="center" vertical="top" wrapText="1"/>
    </xf>
    <xf numFmtId="0" fontId="1" fillId="0" borderId="0" xfId="0" applyFont="1" applyFill="1" applyAlignment="1">
      <alignment horizontal="right"/>
    </xf>
    <xf numFmtId="0" fontId="1" fillId="0" borderId="0" xfId="0" applyFont="1" applyFill="1" applyAlignment="1">
      <alignment horizontal="left"/>
    </xf>
    <xf numFmtId="0" fontId="1" fillId="0" borderId="0" xfId="0" applyFont="1" applyFill="1" applyBorder="1" applyAlignment="1">
      <alignment horizontal="left"/>
    </xf>
    <xf numFmtId="0" fontId="2" fillId="0" borderId="17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5" fillId="0" borderId="21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48"/>
  <sheetViews>
    <sheetView tabSelected="1" topLeftCell="I12" zoomScaleNormal="100" zoomScaleSheetLayoutView="100" workbookViewId="0">
      <selection activeCell="W8" sqref="W8"/>
    </sheetView>
  </sheetViews>
  <sheetFormatPr defaultColWidth="8.85546875" defaultRowHeight="15"/>
  <cols>
    <col min="1" max="1" width="8.85546875" style="43"/>
    <col min="2" max="2" width="10.5703125" style="43" customWidth="1"/>
    <col min="3" max="3" width="12.140625" style="43" customWidth="1"/>
    <col min="4" max="4" width="11.140625" style="43" customWidth="1"/>
    <col min="5" max="8" width="10.7109375" style="43" customWidth="1"/>
    <col min="9" max="9" width="14.42578125" style="43" customWidth="1"/>
    <col min="10" max="10" width="12.85546875" style="43" customWidth="1"/>
    <col min="11" max="11" width="19.140625" style="43" customWidth="1"/>
    <col min="12" max="12" width="10.28515625" style="43" customWidth="1"/>
    <col min="13" max="13" width="10.85546875" style="43" customWidth="1"/>
    <col min="14" max="14" width="8.42578125" style="43" customWidth="1"/>
    <col min="15" max="15" width="13" style="43" customWidth="1"/>
    <col min="16" max="16" width="12.7109375" style="43" customWidth="1"/>
    <col min="17" max="17" width="12.140625" style="43" customWidth="1"/>
    <col min="18" max="18" width="10.5703125" style="43" customWidth="1"/>
    <col min="19" max="19" width="9.7109375" style="43" customWidth="1"/>
    <col min="20" max="20" width="11" style="43" customWidth="1"/>
    <col min="21" max="21" width="29.85546875" style="43" customWidth="1"/>
    <col min="22" max="16384" width="8.85546875" style="43"/>
  </cols>
  <sheetData>
    <row r="1" spans="1:21">
      <c r="A1" s="132" t="s">
        <v>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</row>
    <row r="2" spans="1:21">
      <c r="A2" s="133" t="s">
        <v>1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</row>
    <row r="3" spans="1:21">
      <c r="A3" s="133" t="s">
        <v>2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3"/>
    </row>
    <row r="4" spans="1:21">
      <c r="A4" s="133" t="s">
        <v>3</v>
      </c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3"/>
      <c r="U4" s="133"/>
    </row>
    <row r="5" spans="1:21" ht="15.75" thickBot="1">
      <c r="A5" s="134" t="s">
        <v>4</v>
      </c>
      <c r="B5" s="134"/>
      <c r="C5" s="134"/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34"/>
      <c r="O5" s="134"/>
      <c r="P5" s="134"/>
      <c r="Q5" s="134"/>
      <c r="R5" s="134"/>
      <c r="S5" s="134"/>
      <c r="T5" s="134"/>
      <c r="U5" s="134"/>
    </row>
    <row r="6" spans="1:21" s="2" customFormat="1" ht="39.6" customHeight="1" thickBot="1">
      <c r="A6" s="125" t="s">
        <v>5</v>
      </c>
      <c r="B6" s="125" t="s">
        <v>6</v>
      </c>
      <c r="C6" s="125"/>
      <c r="D6" s="125" t="s">
        <v>7</v>
      </c>
      <c r="E6" s="125" t="s">
        <v>8</v>
      </c>
      <c r="F6" s="128" t="s">
        <v>52</v>
      </c>
      <c r="G6" s="125" t="s">
        <v>53</v>
      </c>
      <c r="H6" s="125" t="s">
        <v>54</v>
      </c>
      <c r="I6" s="125" t="s">
        <v>9</v>
      </c>
      <c r="J6" s="125"/>
      <c r="K6" s="125"/>
      <c r="L6" s="125"/>
      <c r="M6" s="125"/>
      <c r="N6" s="125"/>
      <c r="O6" s="128" t="s">
        <v>58</v>
      </c>
      <c r="P6" s="130" t="s">
        <v>46</v>
      </c>
      <c r="Q6" s="130" t="s">
        <v>47</v>
      </c>
      <c r="R6" s="130" t="s">
        <v>10</v>
      </c>
      <c r="S6" s="130" t="s">
        <v>11</v>
      </c>
      <c r="T6" s="119" t="s">
        <v>12</v>
      </c>
      <c r="U6" s="126" t="s">
        <v>13</v>
      </c>
    </row>
    <row r="7" spans="1:21" s="2" customFormat="1" ht="52.9" customHeight="1" thickBot="1">
      <c r="A7" s="125"/>
      <c r="B7" s="125"/>
      <c r="C7" s="125"/>
      <c r="D7" s="125"/>
      <c r="E7" s="125"/>
      <c r="F7" s="129"/>
      <c r="G7" s="125"/>
      <c r="H7" s="125"/>
      <c r="I7" s="125" t="s">
        <v>14</v>
      </c>
      <c r="J7" s="125"/>
      <c r="K7" s="125" t="s">
        <v>15</v>
      </c>
      <c r="L7" s="125"/>
      <c r="M7" s="125" t="s">
        <v>16</v>
      </c>
      <c r="N7" s="125"/>
      <c r="O7" s="129"/>
      <c r="P7" s="131"/>
      <c r="Q7" s="131"/>
      <c r="R7" s="131"/>
      <c r="S7" s="131"/>
      <c r="T7" s="120"/>
      <c r="U7" s="127"/>
    </row>
    <row r="8" spans="1:21" ht="35.450000000000003" customHeight="1" thickBot="1">
      <c r="A8" s="3"/>
      <c r="B8" s="42" t="s">
        <v>17</v>
      </c>
      <c r="C8" s="42" t="s">
        <v>18</v>
      </c>
      <c r="D8" s="4"/>
      <c r="E8" s="4"/>
      <c r="F8" s="32" t="s">
        <v>55</v>
      </c>
      <c r="G8" s="32"/>
      <c r="H8" s="32"/>
      <c r="I8" s="42" t="s">
        <v>19</v>
      </c>
      <c r="J8" s="42" t="s">
        <v>20</v>
      </c>
      <c r="K8" s="42" t="s">
        <v>19</v>
      </c>
      <c r="L8" s="42" t="s">
        <v>21</v>
      </c>
      <c r="M8" s="42" t="s">
        <v>19</v>
      </c>
      <c r="N8" s="3" t="s">
        <v>22</v>
      </c>
      <c r="O8" s="33" t="s">
        <v>59</v>
      </c>
      <c r="P8" s="22"/>
      <c r="Q8" s="22"/>
      <c r="R8" s="22"/>
      <c r="S8" s="23"/>
      <c r="T8" s="23"/>
      <c r="U8" s="24"/>
    </row>
    <row r="9" spans="1:21" ht="27" customHeight="1" thickBot="1">
      <c r="A9" s="42">
        <v>1</v>
      </c>
      <c r="B9" s="42">
        <v>2</v>
      </c>
      <c r="C9" s="42">
        <v>3</v>
      </c>
      <c r="D9" s="42">
        <v>4</v>
      </c>
      <c r="E9" s="42">
        <v>5</v>
      </c>
      <c r="F9" s="40">
        <v>6</v>
      </c>
      <c r="G9" s="40" t="s">
        <v>56</v>
      </c>
      <c r="H9" s="40" t="s">
        <v>57</v>
      </c>
      <c r="I9" s="91">
        <v>9</v>
      </c>
      <c r="J9" s="92"/>
      <c r="K9" s="91">
        <v>10</v>
      </c>
      <c r="L9" s="92"/>
      <c r="M9" s="91">
        <v>11</v>
      </c>
      <c r="N9" s="92"/>
      <c r="O9" s="41" t="s">
        <v>60</v>
      </c>
      <c r="P9" s="25">
        <v>13</v>
      </c>
      <c r="Q9" s="26" t="s">
        <v>61</v>
      </c>
      <c r="R9" s="25">
        <v>15</v>
      </c>
      <c r="S9" s="25" t="s">
        <v>62</v>
      </c>
      <c r="T9" s="25">
        <v>17</v>
      </c>
      <c r="U9" s="25">
        <v>18</v>
      </c>
    </row>
    <row r="10" spans="1:21" ht="25.5" customHeight="1">
      <c r="A10" s="71" t="s">
        <v>23</v>
      </c>
      <c r="B10" s="110">
        <v>615.84708999999998</v>
      </c>
      <c r="C10" s="110">
        <v>31.360279999999999</v>
      </c>
      <c r="D10" s="110">
        <v>150</v>
      </c>
      <c r="E10" s="110" t="s">
        <v>24</v>
      </c>
      <c r="F10" s="110">
        <v>33.99</v>
      </c>
      <c r="G10" s="110">
        <f>D10*(1-F10%)</f>
        <v>99.014999999999986</v>
      </c>
      <c r="H10" s="110" t="s">
        <v>24</v>
      </c>
      <c r="I10" s="5" t="s">
        <v>25</v>
      </c>
      <c r="J10" s="34">
        <f>632.44646+2.56937</f>
        <v>635.01583000000005</v>
      </c>
      <c r="K10" s="81"/>
      <c r="L10" s="81"/>
      <c r="M10" s="81"/>
      <c r="N10" s="81"/>
      <c r="O10" s="107">
        <f>+L12+N12</f>
        <v>0</v>
      </c>
      <c r="P10" s="107">
        <v>0</v>
      </c>
      <c r="Q10" s="107">
        <f>+B10+C10+G10-J12-O10-P10</f>
        <v>99.014999999999873</v>
      </c>
      <c r="R10" s="107">
        <v>0</v>
      </c>
      <c r="S10" s="107">
        <f>+J12+O10+P10+R10</f>
        <v>647.20737000000008</v>
      </c>
      <c r="T10" s="107">
        <v>237.69237000000001</v>
      </c>
      <c r="U10" s="121" t="s">
        <v>63</v>
      </c>
    </row>
    <row r="11" spans="1:21" ht="25.5">
      <c r="A11" s="72"/>
      <c r="B11" s="111"/>
      <c r="C11" s="111"/>
      <c r="D11" s="111"/>
      <c r="E11" s="111"/>
      <c r="F11" s="111"/>
      <c r="G11" s="111"/>
      <c r="H11" s="111"/>
      <c r="I11" s="6" t="s">
        <v>26</v>
      </c>
      <c r="J11" s="35">
        <v>12.19154</v>
      </c>
      <c r="K11" s="139"/>
      <c r="L11" s="139"/>
      <c r="M11" s="82"/>
      <c r="N11" s="82"/>
      <c r="O11" s="108"/>
      <c r="P11" s="108"/>
      <c r="Q11" s="108"/>
      <c r="R11" s="108"/>
      <c r="S11" s="108"/>
      <c r="T11" s="108"/>
      <c r="U11" s="122"/>
    </row>
    <row r="12" spans="1:21" ht="39.75" customHeight="1" thickBot="1">
      <c r="A12" s="73"/>
      <c r="B12" s="112"/>
      <c r="C12" s="112"/>
      <c r="D12" s="112"/>
      <c r="E12" s="112"/>
      <c r="F12" s="112"/>
      <c r="G12" s="112"/>
      <c r="H12" s="112"/>
      <c r="I12" s="10" t="s">
        <v>27</v>
      </c>
      <c r="J12" s="11">
        <f>SUM(J10:J11)</f>
        <v>647.20737000000008</v>
      </c>
      <c r="K12" s="10" t="s">
        <v>27</v>
      </c>
      <c r="L12" s="11">
        <f>SUM(L10:L11)</f>
        <v>0</v>
      </c>
      <c r="M12" s="13" t="s">
        <v>27</v>
      </c>
      <c r="N12" s="11">
        <f>SUM(N10:N11)</f>
        <v>0</v>
      </c>
      <c r="O12" s="109"/>
      <c r="P12" s="109"/>
      <c r="Q12" s="109"/>
      <c r="R12" s="109"/>
      <c r="S12" s="109"/>
      <c r="T12" s="109">
        <v>237.69</v>
      </c>
      <c r="U12" s="123"/>
    </row>
    <row r="13" spans="1:21" ht="15.75" thickBot="1">
      <c r="A13" s="65"/>
      <c r="B13" s="66"/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7"/>
    </row>
    <row r="14" spans="1:21" ht="13.15" customHeight="1" thickBot="1">
      <c r="A14" s="71" t="s">
        <v>28</v>
      </c>
      <c r="B14" s="107">
        <f>2.43212+0.78862+715.77553</f>
        <v>718.99626999999998</v>
      </c>
      <c r="C14" s="107">
        <v>36.27993</v>
      </c>
      <c r="D14" s="81">
        <v>150</v>
      </c>
      <c r="E14" s="135" t="s">
        <v>29</v>
      </c>
      <c r="F14" s="81">
        <v>33.218000000000004</v>
      </c>
      <c r="G14" s="81">
        <f>D14*(1-F14%)</f>
        <v>100.173</v>
      </c>
      <c r="H14" s="135" t="s">
        <v>29</v>
      </c>
      <c r="I14" s="5" t="s">
        <v>25</v>
      </c>
      <c r="J14" s="34">
        <v>752.05485999999996</v>
      </c>
      <c r="K14" s="15"/>
      <c r="L14" s="16"/>
      <c r="M14" s="5"/>
      <c r="N14" s="5"/>
      <c r="O14" s="107">
        <f>N17+L17</f>
        <v>1.62385</v>
      </c>
      <c r="P14" s="107">
        <v>0</v>
      </c>
      <c r="Q14" s="107">
        <f>+B14+C14+G14-J17-O14-P14</f>
        <v>98.54974999999996</v>
      </c>
      <c r="R14" s="107">
        <v>0</v>
      </c>
      <c r="S14" s="107">
        <f>+J17+O14+P14+R14</f>
        <v>756.89945</v>
      </c>
      <c r="T14" s="107">
        <v>-182.19825</v>
      </c>
      <c r="U14" s="88" t="s">
        <v>65</v>
      </c>
    </row>
    <row r="15" spans="1:21" ht="35.25" customHeight="1" thickBot="1">
      <c r="A15" s="72"/>
      <c r="B15" s="108"/>
      <c r="C15" s="108"/>
      <c r="D15" s="82"/>
      <c r="E15" s="136"/>
      <c r="F15" s="82"/>
      <c r="G15" s="82"/>
      <c r="H15" s="136"/>
      <c r="I15" s="6" t="s">
        <v>26</v>
      </c>
      <c r="J15" s="34">
        <v>0.78861999999999999</v>
      </c>
      <c r="K15" s="17" t="s">
        <v>64</v>
      </c>
      <c r="L15" s="34">
        <v>1.62385</v>
      </c>
      <c r="M15" s="138"/>
      <c r="N15" s="138"/>
      <c r="O15" s="108"/>
      <c r="P15" s="108"/>
      <c r="Q15" s="108"/>
      <c r="R15" s="108"/>
      <c r="S15" s="108"/>
      <c r="T15" s="108"/>
      <c r="U15" s="89"/>
    </row>
    <row r="16" spans="1:21" ht="38.25">
      <c r="A16" s="72"/>
      <c r="B16" s="108"/>
      <c r="C16" s="108"/>
      <c r="D16" s="82"/>
      <c r="E16" s="136"/>
      <c r="F16" s="82"/>
      <c r="G16" s="82"/>
      <c r="H16" s="136"/>
      <c r="I16" s="6" t="s">
        <v>30</v>
      </c>
      <c r="J16" s="34">
        <v>2.4321199999999998</v>
      </c>
      <c r="K16" s="17"/>
      <c r="L16" s="18"/>
      <c r="M16" s="139"/>
      <c r="N16" s="139"/>
      <c r="O16" s="108"/>
      <c r="P16" s="108"/>
      <c r="Q16" s="108"/>
      <c r="R16" s="108"/>
      <c r="S16" s="108"/>
      <c r="T16" s="108"/>
      <c r="U16" s="89"/>
    </row>
    <row r="17" spans="1:21" ht="15" customHeight="1" thickBot="1">
      <c r="A17" s="73"/>
      <c r="B17" s="109"/>
      <c r="C17" s="109"/>
      <c r="D17" s="83"/>
      <c r="E17" s="137"/>
      <c r="F17" s="83"/>
      <c r="G17" s="83"/>
      <c r="H17" s="137"/>
      <c r="I17" s="9" t="s">
        <v>27</v>
      </c>
      <c r="J17" s="36">
        <f>SUM(J14:J16)</f>
        <v>755.27560000000005</v>
      </c>
      <c r="K17" s="9" t="s">
        <v>27</v>
      </c>
      <c r="L17" s="36">
        <f>SUM(L14:L16)</f>
        <v>1.62385</v>
      </c>
      <c r="M17" s="13">
        <v>0</v>
      </c>
      <c r="N17" s="36">
        <f>SUM(N14:N16)</f>
        <v>0</v>
      </c>
      <c r="O17" s="109"/>
      <c r="P17" s="109"/>
      <c r="Q17" s="109"/>
      <c r="R17" s="109"/>
      <c r="S17" s="109"/>
      <c r="T17" s="109">
        <v>-182.15</v>
      </c>
      <c r="U17" s="89"/>
    </row>
    <row r="18" spans="1:21" ht="15" customHeight="1" thickBot="1">
      <c r="A18" s="65"/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67"/>
    </row>
    <row r="19" spans="1:21" s="19" customFormat="1" ht="27" customHeight="1">
      <c r="A19" s="71" t="s">
        <v>31</v>
      </c>
      <c r="B19" s="78">
        <f>1116.81502+31.6478</f>
        <v>1148.46282</v>
      </c>
      <c r="C19" s="78">
        <f>44.7545+60.90738</f>
        <v>105.66188</v>
      </c>
      <c r="D19" s="81">
        <v>150</v>
      </c>
      <c r="E19" s="81" t="s">
        <v>29</v>
      </c>
      <c r="F19" s="110">
        <v>33.445</v>
      </c>
      <c r="G19" s="110">
        <f>D19*(1-F19%)</f>
        <v>99.832499999999996</v>
      </c>
      <c r="H19" s="81" t="s">
        <v>29</v>
      </c>
      <c r="I19" s="5" t="s">
        <v>25</v>
      </c>
      <c r="J19" s="35">
        <v>1177.7224000000001</v>
      </c>
      <c r="K19" s="44"/>
      <c r="L19" s="45"/>
      <c r="M19" s="5"/>
      <c r="N19" s="5"/>
      <c r="O19" s="68">
        <f>+L21+N21</f>
        <v>0</v>
      </c>
      <c r="P19" s="68">
        <v>0</v>
      </c>
      <c r="Q19" s="68">
        <f>+B19+C19+G19-J21-O19-P19</f>
        <v>99.832499999999754</v>
      </c>
      <c r="R19" s="68">
        <v>1019.2151699999999</v>
      </c>
      <c r="S19" s="68">
        <f>+J21+O19+P19+R19</f>
        <v>2273.3398699999998</v>
      </c>
      <c r="T19" s="68">
        <v>1926.2813599999999</v>
      </c>
      <c r="U19" s="84" t="s">
        <v>66</v>
      </c>
    </row>
    <row r="20" spans="1:21" s="19" customFormat="1" ht="27" customHeight="1">
      <c r="A20" s="72"/>
      <c r="B20" s="79"/>
      <c r="C20" s="79"/>
      <c r="D20" s="82"/>
      <c r="E20" s="82"/>
      <c r="F20" s="111"/>
      <c r="G20" s="111"/>
      <c r="H20" s="82"/>
      <c r="I20" s="6" t="s">
        <v>32</v>
      </c>
      <c r="J20" s="35">
        <v>76.402299999999997</v>
      </c>
      <c r="K20" s="17"/>
      <c r="L20" s="18"/>
      <c r="M20" s="6"/>
      <c r="N20" s="6"/>
      <c r="O20" s="69"/>
      <c r="P20" s="69"/>
      <c r="Q20" s="69"/>
      <c r="R20" s="69"/>
      <c r="S20" s="69"/>
      <c r="T20" s="69"/>
      <c r="U20" s="85"/>
    </row>
    <row r="21" spans="1:21" ht="15.75" thickBot="1">
      <c r="A21" s="73"/>
      <c r="B21" s="80"/>
      <c r="C21" s="80"/>
      <c r="D21" s="83"/>
      <c r="E21" s="83"/>
      <c r="F21" s="112"/>
      <c r="G21" s="112"/>
      <c r="H21" s="83"/>
      <c r="I21" s="10" t="s">
        <v>27</v>
      </c>
      <c r="J21" s="36">
        <f>SUM(J19:J20)</f>
        <v>1254.1247000000001</v>
      </c>
      <c r="K21" s="13" t="s">
        <v>27</v>
      </c>
      <c r="L21" s="36">
        <f>SUM(L19:L20)</f>
        <v>0</v>
      </c>
      <c r="M21" s="13" t="s">
        <v>27</v>
      </c>
      <c r="N21" s="36">
        <f>SUM(N19:N20)</f>
        <v>0</v>
      </c>
      <c r="O21" s="70"/>
      <c r="P21" s="70"/>
      <c r="Q21" s="70"/>
      <c r="R21" s="70"/>
      <c r="S21" s="70">
        <v>2273.33</v>
      </c>
      <c r="T21" s="70">
        <v>1926.28</v>
      </c>
      <c r="U21" s="14"/>
    </row>
    <row r="22" spans="1:21" ht="15.75" thickBot="1">
      <c r="A22" s="65"/>
      <c r="B22" s="66"/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7"/>
    </row>
    <row r="23" spans="1:21" ht="25.5">
      <c r="A23" s="71" t="s">
        <v>33</v>
      </c>
      <c r="B23" s="81">
        <v>3091.2997</v>
      </c>
      <c r="C23" s="81">
        <v>196.39202</v>
      </c>
      <c r="D23" s="81">
        <v>250</v>
      </c>
      <c r="E23" s="81" t="s">
        <v>29</v>
      </c>
      <c r="F23" s="81">
        <v>33.445</v>
      </c>
      <c r="G23" s="81">
        <f>D23*(1-F23%)</f>
        <v>166.38749999999999</v>
      </c>
      <c r="H23" s="81" t="s">
        <v>29</v>
      </c>
      <c r="I23" s="5" t="s">
        <v>34</v>
      </c>
      <c r="J23" s="35">
        <v>1406.63987</v>
      </c>
      <c r="K23" s="5" t="s">
        <v>35</v>
      </c>
      <c r="L23" s="46">
        <v>1784.25315</v>
      </c>
      <c r="M23" s="5"/>
      <c r="N23" s="5"/>
      <c r="O23" s="68">
        <v>1730.90426</v>
      </c>
      <c r="P23" s="68">
        <v>0</v>
      </c>
      <c r="Q23" s="68">
        <f>+B23+C23+G23-J27-O23-P23</f>
        <v>-1564.5167600000002</v>
      </c>
      <c r="R23" s="68">
        <v>614.94560999999999</v>
      </c>
      <c r="S23" s="68">
        <f>+J27+O23+P23+R23</f>
        <v>5633.5415899999998</v>
      </c>
      <c r="T23" s="68">
        <v>4648.1315800000002</v>
      </c>
      <c r="U23" s="88" t="s">
        <v>67</v>
      </c>
    </row>
    <row r="24" spans="1:21" ht="25.5">
      <c r="A24" s="72"/>
      <c r="B24" s="82"/>
      <c r="C24" s="82"/>
      <c r="D24" s="82"/>
      <c r="E24" s="82"/>
      <c r="F24" s="82"/>
      <c r="G24" s="82"/>
      <c r="H24" s="82"/>
      <c r="I24" s="6" t="s">
        <v>36</v>
      </c>
      <c r="J24" s="35">
        <v>1449.86079</v>
      </c>
      <c r="K24" s="6"/>
      <c r="L24" s="6"/>
      <c r="M24" s="6"/>
      <c r="N24" s="6"/>
      <c r="O24" s="86"/>
      <c r="P24" s="86"/>
      <c r="Q24" s="86"/>
      <c r="R24" s="86"/>
      <c r="S24" s="86"/>
      <c r="T24" s="86"/>
      <c r="U24" s="89"/>
    </row>
    <row r="25" spans="1:21" ht="38.25">
      <c r="A25" s="72"/>
      <c r="B25" s="82"/>
      <c r="C25" s="82"/>
      <c r="D25" s="82"/>
      <c r="E25" s="82"/>
      <c r="F25" s="82"/>
      <c r="G25" s="82"/>
      <c r="H25" s="82"/>
      <c r="I25" s="6" t="s">
        <v>37</v>
      </c>
      <c r="J25" s="35">
        <v>427.67077999999998</v>
      </c>
      <c r="K25" s="6"/>
      <c r="L25" s="6"/>
      <c r="M25" s="6"/>
      <c r="N25" s="6"/>
      <c r="O25" s="86"/>
      <c r="P25" s="86"/>
      <c r="Q25" s="86"/>
      <c r="R25" s="86"/>
      <c r="S25" s="86"/>
      <c r="T25" s="86"/>
      <c r="U25" s="89"/>
    </row>
    <row r="26" spans="1:21" ht="33.75" customHeight="1">
      <c r="A26" s="72"/>
      <c r="B26" s="82"/>
      <c r="C26" s="82"/>
      <c r="D26" s="82"/>
      <c r="E26" s="82"/>
      <c r="F26" s="82"/>
      <c r="G26" s="82"/>
      <c r="H26" s="82"/>
      <c r="I26" s="7" t="s">
        <v>38</v>
      </c>
      <c r="J26" s="35">
        <f>2.82418+0.6961</f>
        <v>3.5202800000000001</v>
      </c>
      <c r="K26" s="20"/>
      <c r="L26" s="8"/>
      <c r="M26" s="7"/>
      <c r="N26" s="7"/>
      <c r="O26" s="86"/>
      <c r="P26" s="86"/>
      <c r="Q26" s="86"/>
      <c r="R26" s="86"/>
      <c r="S26" s="86"/>
      <c r="T26" s="86"/>
      <c r="U26" s="89"/>
    </row>
    <row r="27" spans="1:21" ht="15.75" thickBot="1">
      <c r="A27" s="73"/>
      <c r="B27" s="83"/>
      <c r="C27" s="83"/>
      <c r="D27" s="83"/>
      <c r="E27" s="83"/>
      <c r="F27" s="83"/>
      <c r="G27" s="83"/>
      <c r="H27" s="83"/>
      <c r="I27" s="10" t="s">
        <v>27</v>
      </c>
      <c r="J27" s="36">
        <f>SUM(J23:J26)</f>
        <v>3287.6917199999998</v>
      </c>
      <c r="K27" s="10" t="s">
        <v>27</v>
      </c>
      <c r="L27" s="36">
        <f>SUM(L23:L26)</f>
        <v>1784.25315</v>
      </c>
      <c r="M27" s="10" t="s">
        <v>27</v>
      </c>
      <c r="N27" s="36">
        <f>SUM(N23:N26)</f>
        <v>0</v>
      </c>
      <c r="O27" s="87"/>
      <c r="P27" s="87"/>
      <c r="Q27" s="87"/>
      <c r="R27" s="87"/>
      <c r="S27" s="87"/>
      <c r="T27" s="87">
        <v>4648.13</v>
      </c>
      <c r="U27" s="14"/>
    </row>
    <row r="28" spans="1:21" ht="12.75" customHeight="1" thickBot="1">
      <c r="A28" s="65"/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7"/>
    </row>
    <row r="29" spans="1:21" ht="45" customHeight="1">
      <c r="A29" s="71" t="s">
        <v>39</v>
      </c>
      <c r="B29" s="78">
        <v>1965.65977</v>
      </c>
      <c r="C29" s="78">
        <v>183.44415000000001</v>
      </c>
      <c r="D29" s="81">
        <v>350</v>
      </c>
      <c r="E29" s="81" t="s">
        <v>29</v>
      </c>
      <c r="F29" s="81">
        <v>33.99</v>
      </c>
      <c r="G29" s="81">
        <f>D29*(1-F29%)</f>
        <v>231.03499999999997</v>
      </c>
      <c r="H29" s="81" t="s">
        <v>29</v>
      </c>
      <c r="I29" s="5" t="s">
        <v>34</v>
      </c>
      <c r="J29" s="34">
        <v>2147.1370900000002</v>
      </c>
      <c r="K29" s="47" t="s">
        <v>35</v>
      </c>
      <c r="L29" s="48">
        <v>1080.63093</v>
      </c>
      <c r="M29" s="5"/>
      <c r="N29" s="5"/>
      <c r="O29" s="68">
        <f>N32+L32</f>
        <v>1080.6300000000001</v>
      </c>
      <c r="P29" s="68">
        <v>0</v>
      </c>
      <c r="Q29" s="68">
        <f>+B29+C29+G29-J32-O29-P29</f>
        <v>-849.59499000000051</v>
      </c>
      <c r="R29" s="68">
        <v>887.80562999999995</v>
      </c>
      <c r="S29" s="68">
        <f>+J32+O29+P29+R29</f>
        <v>4117.5395400000007</v>
      </c>
      <c r="T29" s="68">
        <v>5068.8912</v>
      </c>
      <c r="U29" s="88" t="s">
        <v>68</v>
      </c>
    </row>
    <row r="30" spans="1:21" ht="38.25">
      <c r="A30" s="72"/>
      <c r="B30" s="79"/>
      <c r="C30" s="79"/>
      <c r="D30" s="82"/>
      <c r="E30" s="82"/>
      <c r="F30" s="82"/>
      <c r="G30" s="82"/>
      <c r="H30" s="82"/>
      <c r="I30" s="6" t="s">
        <v>37</v>
      </c>
      <c r="J30" s="35">
        <v>0.91464999999999996</v>
      </c>
      <c r="K30" s="17"/>
      <c r="L30" s="18"/>
      <c r="M30" s="6"/>
      <c r="N30" s="6"/>
      <c r="O30" s="86"/>
      <c r="P30" s="86"/>
      <c r="Q30" s="86"/>
      <c r="R30" s="86"/>
      <c r="S30" s="86"/>
      <c r="T30" s="86"/>
      <c r="U30" s="89"/>
    </row>
    <row r="31" spans="1:21">
      <c r="A31" s="72"/>
      <c r="B31" s="79"/>
      <c r="C31" s="79"/>
      <c r="D31" s="82"/>
      <c r="E31" s="82"/>
      <c r="F31" s="82"/>
      <c r="G31" s="82"/>
      <c r="H31" s="82"/>
      <c r="I31" s="7" t="s">
        <v>40</v>
      </c>
      <c r="J31" s="37">
        <v>1.05217</v>
      </c>
      <c r="K31" s="20"/>
      <c r="L31" s="21"/>
      <c r="M31" s="7"/>
      <c r="N31" s="7"/>
      <c r="O31" s="86"/>
      <c r="P31" s="86"/>
      <c r="Q31" s="86"/>
      <c r="R31" s="86"/>
      <c r="S31" s="86"/>
      <c r="T31" s="86"/>
      <c r="U31" s="89"/>
    </row>
    <row r="32" spans="1:21" s="1" customFormat="1" ht="15.75" customHeight="1" thickBot="1">
      <c r="A32" s="73"/>
      <c r="B32" s="80"/>
      <c r="C32" s="80"/>
      <c r="D32" s="83"/>
      <c r="E32" s="83"/>
      <c r="F32" s="83"/>
      <c r="G32" s="83"/>
      <c r="H32" s="83"/>
      <c r="I32" s="10" t="s">
        <v>27</v>
      </c>
      <c r="J32" s="38">
        <f>SUM(J29:J31)</f>
        <v>2149.1039100000003</v>
      </c>
      <c r="K32" s="13" t="s">
        <v>27</v>
      </c>
      <c r="L32" s="12">
        <v>1080.6300000000001</v>
      </c>
      <c r="M32" s="13" t="s">
        <v>27</v>
      </c>
      <c r="N32" s="12">
        <v>0</v>
      </c>
      <c r="O32" s="87"/>
      <c r="P32" s="87"/>
      <c r="Q32" s="87"/>
      <c r="R32" s="87"/>
      <c r="S32" s="87"/>
      <c r="T32" s="87"/>
      <c r="U32" s="90"/>
    </row>
    <row r="33" spans="1:21" ht="15.75" thickBot="1">
      <c r="A33" s="124" t="s">
        <v>48</v>
      </c>
      <c r="B33" s="124"/>
      <c r="C33" s="124"/>
      <c r="D33" s="124"/>
      <c r="E33" s="124"/>
      <c r="F33" s="124"/>
      <c r="G33" s="124"/>
      <c r="H33" s="124"/>
      <c r="I33" s="124"/>
      <c r="J33" s="124"/>
      <c r="K33" s="124"/>
      <c r="L33" s="124"/>
      <c r="M33" s="124"/>
      <c r="N33" s="124"/>
      <c r="O33" s="124"/>
      <c r="P33" s="124"/>
      <c r="Q33" s="124"/>
      <c r="R33" s="124"/>
      <c r="S33" s="124"/>
      <c r="T33" s="124"/>
      <c r="U33" s="124"/>
    </row>
    <row r="34" spans="1:21" s="2" customFormat="1" ht="39.6" customHeight="1" thickBot="1">
      <c r="A34" s="125" t="s">
        <v>5</v>
      </c>
      <c r="B34" s="125" t="s">
        <v>6</v>
      </c>
      <c r="C34" s="125"/>
      <c r="D34" s="125" t="s">
        <v>7</v>
      </c>
      <c r="E34" s="125" t="s">
        <v>8</v>
      </c>
      <c r="F34" s="128" t="s">
        <v>52</v>
      </c>
      <c r="G34" s="125" t="s">
        <v>53</v>
      </c>
      <c r="H34" s="125" t="s">
        <v>54</v>
      </c>
      <c r="I34" s="125" t="s">
        <v>9</v>
      </c>
      <c r="J34" s="125"/>
      <c r="K34" s="125"/>
      <c r="L34" s="125"/>
      <c r="M34" s="125"/>
      <c r="N34" s="125"/>
      <c r="O34" s="128" t="s">
        <v>58</v>
      </c>
      <c r="P34" s="130" t="s">
        <v>46</v>
      </c>
      <c r="Q34" s="130" t="s">
        <v>47</v>
      </c>
      <c r="R34" s="130" t="s">
        <v>10</v>
      </c>
      <c r="S34" s="130" t="s">
        <v>11</v>
      </c>
      <c r="T34" s="119" t="s">
        <v>12</v>
      </c>
      <c r="U34" s="126" t="s">
        <v>13</v>
      </c>
    </row>
    <row r="35" spans="1:21" s="2" customFormat="1" ht="52.9" customHeight="1" thickBot="1">
      <c r="A35" s="125"/>
      <c r="B35" s="125"/>
      <c r="C35" s="125"/>
      <c r="D35" s="125"/>
      <c r="E35" s="125"/>
      <c r="F35" s="129"/>
      <c r="G35" s="125"/>
      <c r="H35" s="125"/>
      <c r="I35" s="125" t="s">
        <v>14</v>
      </c>
      <c r="J35" s="125"/>
      <c r="K35" s="125" t="s">
        <v>15</v>
      </c>
      <c r="L35" s="125"/>
      <c r="M35" s="125" t="s">
        <v>16</v>
      </c>
      <c r="N35" s="125"/>
      <c r="O35" s="129"/>
      <c r="P35" s="131"/>
      <c r="Q35" s="131"/>
      <c r="R35" s="131"/>
      <c r="S35" s="131"/>
      <c r="T35" s="120"/>
      <c r="U35" s="127"/>
    </row>
    <row r="36" spans="1:21" ht="35.450000000000003" customHeight="1" thickBot="1">
      <c r="A36" s="3"/>
      <c r="B36" s="42" t="s">
        <v>17</v>
      </c>
      <c r="C36" s="42" t="s">
        <v>18</v>
      </c>
      <c r="D36" s="4"/>
      <c r="E36" s="4"/>
      <c r="F36" s="32" t="s">
        <v>55</v>
      </c>
      <c r="G36" s="32"/>
      <c r="H36" s="32"/>
      <c r="I36" s="42" t="s">
        <v>19</v>
      </c>
      <c r="J36" s="42" t="s">
        <v>20</v>
      </c>
      <c r="K36" s="42" t="s">
        <v>19</v>
      </c>
      <c r="L36" s="42" t="s">
        <v>21</v>
      </c>
      <c r="M36" s="42" t="s">
        <v>19</v>
      </c>
      <c r="N36" s="3" t="s">
        <v>22</v>
      </c>
      <c r="O36" s="33" t="s">
        <v>59</v>
      </c>
      <c r="P36" s="22"/>
      <c r="Q36" s="22"/>
      <c r="R36" s="22"/>
      <c r="S36" s="23"/>
      <c r="T36" s="23"/>
      <c r="U36" s="24"/>
    </row>
    <row r="37" spans="1:21" ht="27" customHeight="1" thickBot="1">
      <c r="A37" s="42">
        <v>1</v>
      </c>
      <c r="B37" s="42">
        <v>2</v>
      </c>
      <c r="C37" s="42">
        <v>3</v>
      </c>
      <c r="D37" s="42">
        <v>4</v>
      </c>
      <c r="E37" s="42">
        <v>5</v>
      </c>
      <c r="F37" s="40">
        <v>6</v>
      </c>
      <c r="G37" s="40" t="s">
        <v>56</v>
      </c>
      <c r="H37" s="40" t="s">
        <v>57</v>
      </c>
      <c r="I37" s="91">
        <v>9</v>
      </c>
      <c r="J37" s="92"/>
      <c r="K37" s="91">
        <v>10</v>
      </c>
      <c r="L37" s="92"/>
      <c r="M37" s="91">
        <v>11</v>
      </c>
      <c r="N37" s="92"/>
      <c r="O37" s="41" t="s">
        <v>60</v>
      </c>
      <c r="P37" s="25">
        <v>13</v>
      </c>
      <c r="Q37" s="26" t="s">
        <v>61</v>
      </c>
      <c r="R37" s="25">
        <v>15</v>
      </c>
      <c r="S37" s="25" t="s">
        <v>62</v>
      </c>
      <c r="T37" s="25">
        <v>17</v>
      </c>
      <c r="U37" s="25">
        <v>18</v>
      </c>
    </row>
    <row r="38" spans="1:21" s="1" customFormat="1" ht="45">
      <c r="A38" s="143" t="s">
        <v>41</v>
      </c>
      <c r="B38" s="97">
        <v>2661</v>
      </c>
      <c r="C38" s="98"/>
      <c r="D38" s="77">
        <v>500</v>
      </c>
      <c r="E38" s="77" t="s">
        <v>29</v>
      </c>
      <c r="F38" s="77">
        <v>20.9605</v>
      </c>
      <c r="G38" s="77">
        <f>D38*(1-F38%)</f>
        <v>395.19749999999999</v>
      </c>
      <c r="H38" s="77" t="s">
        <v>29</v>
      </c>
      <c r="I38" s="49" t="s">
        <v>42</v>
      </c>
      <c r="J38" s="50">
        <f>1094.33598+65.53295+4.17335</f>
        <v>1164.0422800000001</v>
      </c>
      <c r="K38" s="51" t="s">
        <v>35</v>
      </c>
      <c r="L38" s="52">
        <v>1379.9393</v>
      </c>
      <c r="M38" s="50"/>
      <c r="N38" s="50"/>
      <c r="O38" s="116">
        <f>+L41+N41</f>
        <v>1398.2071000000001</v>
      </c>
      <c r="P38" s="116">
        <v>0</v>
      </c>
      <c r="Q38" s="116">
        <f>+B38+G38-J41-O38-P38</f>
        <v>191.93972000000008</v>
      </c>
      <c r="R38" s="116">
        <v>511.19229000000001</v>
      </c>
      <c r="S38" s="116">
        <f>+J41+O38+P38+R38</f>
        <v>3375.4500699999999</v>
      </c>
      <c r="T38" s="116">
        <v>2202.66257</v>
      </c>
      <c r="U38" s="113" t="s">
        <v>71</v>
      </c>
    </row>
    <row r="39" spans="1:21" s="1" customFormat="1" ht="14.25">
      <c r="A39" s="144"/>
      <c r="B39" s="99"/>
      <c r="C39" s="100"/>
      <c r="D39" s="93"/>
      <c r="E39" s="93"/>
      <c r="F39" s="93"/>
      <c r="G39" s="93"/>
      <c r="H39" s="93"/>
      <c r="I39" s="53" t="s">
        <v>69</v>
      </c>
      <c r="J39" s="46">
        <v>302.00839999999999</v>
      </c>
      <c r="K39" s="54" t="s">
        <v>70</v>
      </c>
      <c r="L39" s="54">
        <v>18.267800000000001</v>
      </c>
      <c r="M39" s="46"/>
      <c r="N39" s="46"/>
      <c r="O39" s="117"/>
      <c r="P39" s="117"/>
      <c r="Q39" s="117"/>
      <c r="R39" s="117"/>
      <c r="S39" s="117"/>
      <c r="T39" s="117"/>
      <c r="U39" s="114"/>
    </row>
    <row r="40" spans="1:21" s="1" customFormat="1" ht="14.45" customHeight="1">
      <c r="A40" s="144"/>
      <c r="B40" s="99"/>
      <c r="C40" s="100"/>
      <c r="D40" s="93"/>
      <c r="E40" s="93"/>
      <c r="F40" s="93"/>
      <c r="G40" s="93"/>
      <c r="H40" s="93"/>
      <c r="I40" s="53"/>
      <c r="J40" s="46"/>
      <c r="K40" s="54"/>
      <c r="L40" s="54"/>
      <c r="M40" s="46"/>
      <c r="N40" s="46"/>
      <c r="O40" s="117"/>
      <c r="P40" s="117"/>
      <c r="Q40" s="117"/>
      <c r="R40" s="117"/>
      <c r="S40" s="117"/>
      <c r="T40" s="117"/>
      <c r="U40" s="115"/>
    </row>
    <row r="41" spans="1:21" s="1" customFormat="1" ht="15" customHeight="1" thickBot="1">
      <c r="A41" s="145"/>
      <c r="B41" s="101"/>
      <c r="C41" s="102"/>
      <c r="D41" s="106"/>
      <c r="E41" s="106"/>
      <c r="F41" s="106"/>
      <c r="G41" s="106"/>
      <c r="H41" s="106"/>
      <c r="I41" s="10" t="s">
        <v>27</v>
      </c>
      <c r="J41" s="55">
        <f>SUM(J38:J40)</f>
        <v>1466.0506800000001</v>
      </c>
      <c r="K41" s="39" t="s">
        <v>27</v>
      </c>
      <c r="L41" s="55">
        <f>SUM(L38:L40)</f>
        <v>1398.2071000000001</v>
      </c>
      <c r="M41" s="39" t="s">
        <v>27</v>
      </c>
      <c r="N41" s="55">
        <f>SUM(N38:N40)</f>
        <v>0</v>
      </c>
      <c r="O41" s="118"/>
      <c r="P41" s="118"/>
      <c r="Q41" s="118"/>
      <c r="R41" s="118"/>
      <c r="S41" s="118"/>
      <c r="T41" s="118"/>
      <c r="U41" s="56"/>
    </row>
    <row r="42" spans="1:21" s="1" customFormat="1" ht="114.75" customHeight="1" thickBot="1">
      <c r="A42" s="146" t="s">
        <v>44</v>
      </c>
      <c r="B42" s="97">
        <v>11760</v>
      </c>
      <c r="C42" s="98"/>
      <c r="D42" s="76">
        <v>500</v>
      </c>
      <c r="E42" s="76" t="s">
        <v>29</v>
      </c>
      <c r="F42" s="76">
        <v>21.3416</v>
      </c>
      <c r="G42" s="76">
        <f>D42*(1-F42%)</f>
        <v>393.29199999999997</v>
      </c>
      <c r="H42" s="76" t="s">
        <v>29</v>
      </c>
      <c r="I42" s="49" t="s">
        <v>42</v>
      </c>
      <c r="J42" s="49">
        <v>2099.19</v>
      </c>
      <c r="K42" s="47" t="s">
        <v>35</v>
      </c>
      <c r="L42" s="48">
        <v>1281.6600000000001</v>
      </c>
      <c r="M42" s="57"/>
      <c r="N42" s="49"/>
      <c r="O42" s="77">
        <f>N44+L44</f>
        <v>1281.6600000000001</v>
      </c>
      <c r="P42" s="77">
        <v>0</v>
      </c>
      <c r="Q42" s="77">
        <f>B42+G42-J44-L44-P42</f>
        <v>8640.2219999999998</v>
      </c>
      <c r="R42" s="77">
        <v>719.22</v>
      </c>
      <c r="S42" s="77">
        <f>J44+L44+R42</f>
        <v>4232.29</v>
      </c>
      <c r="T42" s="77">
        <v>2012.6611</v>
      </c>
      <c r="U42" s="74" t="s">
        <v>49</v>
      </c>
    </row>
    <row r="43" spans="1:21" s="1" customFormat="1" ht="29.25" thickBot="1">
      <c r="A43" s="147"/>
      <c r="B43" s="99"/>
      <c r="C43" s="100"/>
      <c r="D43" s="76"/>
      <c r="E43" s="76"/>
      <c r="F43" s="76"/>
      <c r="G43" s="76"/>
      <c r="H43" s="76"/>
      <c r="I43" s="53" t="s">
        <v>43</v>
      </c>
      <c r="J43" s="53">
        <f>130.49+1.73</f>
        <v>132.22</v>
      </c>
      <c r="K43" s="58"/>
      <c r="L43" s="58"/>
      <c r="M43" s="58"/>
      <c r="N43" s="53"/>
      <c r="O43" s="93"/>
      <c r="P43" s="93"/>
      <c r="Q43" s="93"/>
      <c r="R43" s="93"/>
      <c r="S43" s="93"/>
      <c r="T43" s="93"/>
      <c r="U43" s="75"/>
    </row>
    <row r="44" spans="1:21" s="1" customFormat="1" ht="15.75" thickBot="1">
      <c r="A44" s="147"/>
      <c r="B44" s="99"/>
      <c r="C44" s="100"/>
      <c r="D44" s="77"/>
      <c r="E44" s="77"/>
      <c r="F44" s="77"/>
      <c r="G44" s="77"/>
      <c r="H44" s="77"/>
      <c r="I44" s="29" t="s">
        <v>27</v>
      </c>
      <c r="J44" s="59">
        <f>J43+J42</f>
        <v>2231.41</v>
      </c>
      <c r="K44" s="30" t="s">
        <v>27</v>
      </c>
      <c r="L44" s="31">
        <f>L42</f>
        <v>1281.6600000000001</v>
      </c>
      <c r="M44" s="30" t="s">
        <v>27</v>
      </c>
      <c r="N44" s="31">
        <v>0</v>
      </c>
      <c r="O44" s="106"/>
      <c r="P44" s="93"/>
      <c r="Q44" s="93"/>
      <c r="R44" s="93"/>
      <c r="S44" s="93"/>
      <c r="T44" s="93"/>
      <c r="U44" s="60"/>
    </row>
    <row r="45" spans="1:21" s="1" customFormat="1" ht="28.5">
      <c r="A45" s="140" t="s">
        <v>45</v>
      </c>
      <c r="B45" s="103">
        <v>9524</v>
      </c>
      <c r="C45" s="103"/>
      <c r="D45" s="103">
        <v>500</v>
      </c>
      <c r="E45" s="103" t="s">
        <v>29</v>
      </c>
      <c r="F45" s="103">
        <v>21.3416</v>
      </c>
      <c r="G45" s="103">
        <f>D45*(1-F45%)</f>
        <v>393.29199999999997</v>
      </c>
      <c r="H45" s="103" t="s">
        <v>29</v>
      </c>
      <c r="I45" s="61" t="s">
        <v>42</v>
      </c>
      <c r="J45" s="61">
        <v>2256.38</v>
      </c>
      <c r="K45" s="148" t="s">
        <v>35</v>
      </c>
      <c r="L45" s="103">
        <v>1818.07</v>
      </c>
      <c r="M45" s="61"/>
      <c r="N45" s="61"/>
      <c r="O45" s="77">
        <f>N48+L48</f>
        <v>1818.07</v>
      </c>
      <c r="P45" s="103">
        <v>0</v>
      </c>
      <c r="Q45" s="103">
        <f>B45+G45-J48-L48</f>
        <v>5282.8619999999992</v>
      </c>
      <c r="R45" s="103">
        <v>144.54</v>
      </c>
      <c r="S45" s="103">
        <f>R45+L48+J48</f>
        <v>4778.97</v>
      </c>
      <c r="T45" s="103">
        <v>5080.09</v>
      </c>
      <c r="U45" s="94" t="s">
        <v>51</v>
      </c>
    </row>
    <row r="46" spans="1:21" s="1" customFormat="1" ht="42.75">
      <c r="A46" s="141"/>
      <c r="B46" s="104"/>
      <c r="C46" s="104"/>
      <c r="D46" s="104"/>
      <c r="E46" s="104"/>
      <c r="F46" s="104"/>
      <c r="G46" s="104"/>
      <c r="H46" s="104"/>
      <c r="I46" s="62" t="s">
        <v>50</v>
      </c>
      <c r="J46" s="62">
        <v>559.98</v>
      </c>
      <c r="K46" s="149"/>
      <c r="L46" s="104"/>
      <c r="M46" s="63"/>
      <c r="N46" s="63"/>
      <c r="O46" s="93"/>
      <c r="P46" s="104"/>
      <c r="Q46" s="104"/>
      <c r="R46" s="104"/>
      <c r="S46" s="104"/>
      <c r="T46" s="104"/>
      <c r="U46" s="95"/>
    </row>
    <row r="47" spans="1:21" s="1" customFormat="1">
      <c r="A47" s="141"/>
      <c r="B47" s="104"/>
      <c r="C47" s="104"/>
      <c r="D47" s="104"/>
      <c r="E47" s="104"/>
      <c r="F47" s="104"/>
      <c r="G47" s="104"/>
      <c r="H47" s="104"/>
      <c r="I47" s="63"/>
      <c r="J47" s="62"/>
      <c r="K47" s="63"/>
      <c r="L47" s="63"/>
      <c r="M47" s="63"/>
      <c r="N47" s="63"/>
      <c r="O47" s="93"/>
      <c r="P47" s="104"/>
      <c r="Q47" s="104"/>
      <c r="R47" s="104"/>
      <c r="S47" s="104"/>
      <c r="T47" s="104"/>
      <c r="U47" s="95"/>
    </row>
    <row r="48" spans="1:21" ht="15.75" thickBot="1">
      <c r="A48" s="142"/>
      <c r="B48" s="105"/>
      <c r="C48" s="105"/>
      <c r="D48" s="105"/>
      <c r="E48" s="105"/>
      <c r="F48" s="105"/>
      <c r="G48" s="105"/>
      <c r="H48" s="105"/>
      <c r="I48" s="27" t="s">
        <v>27</v>
      </c>
      <c r="J48" s="64">
        <f>J45+J46</f>
        <v>2816.36</v>
      </c>
      <c r="K48" s="13" t="s">
        <v>27</v>
      </c>
      <c r="L48" s="28">
        <f>L45</f>
        <v>1818.07</v>
      </c>
      <c r="M48" s="13" t="s">
        <v>27</v>
      </c>
      <c r="N48" s="28">
        <f>N45</f>
        <v>0</v>
      </c>
      <c r="O48" s="106"/>
      <c r="P48" s="105"/>
      <c r="Q48" s="105"/>
      <c r="R48" s="105"/>
      <c r="S48" s="105"/>
      <c r="T48" s="105"/>
      <c r="U48" s="96"/>
    </row>
  </sheetData>
  <sheetProtection password="CC3E" sheet="1" objects="1" scenarios="1"/>
  <mergeCells count="177">
    <mergeCell ref="Q45:Q48"/>
    <mergeCell ref="R45:R48"/>
    <mergeCell ref="S45:S48"/>
    <mergeCell ref="T45:T48"/>
    <mergeCell ref="A28:U28"/>
    <mergeCell ref="Q23:Q27"/>
    <mergeCell ref="S23:S27"/>
    <mergeCell ref="A45:A48"/>
    <mergeCell ref="B45:C48"/>
    <mergeCell ref="D45:D48"/>
    <mergeCell ref="E45:E48"/>
    <mergeCell ref="B34:C35"/>
    <mergeCell ref="D34:D35"/>
    <mergeCell ref="E34:E35"/>
    <mergeCell ref="I34:N34"/>
    <mergeCell ref="P34:P35"/>
    <mergeCell ref="A38:A41"/>
    <mergeCell ref="A42:A44"/>
    <mergeCell ref="B42:C44"/>
    <mergeCell ref="K45:K46"/>
    <mergeCell ref="L45:L46"/>
    <mergeCell ref="P45:P48"/>
    <mergeCell ref="T23:T27"/>
    <mergeCell ref="B23:B27"/>
    <mergeCell ref="A23:A27"/>
    <mergeCell ref="C23:C27"/>
    <mergeCell ref="D23:D27"/>
    <mergeCell ref="E23:E27"/>
    <mergeCell ref="G23:G27"/>
    <mergeCell ref="H23:H27"/>
    <mergeCell ref="I9:J9"/>
    <mergeCell ref="K9:L9"/>
    <mergeCell ref="M9:N9"/>
    <mergeCell ref="M10:M11"/>
    <mergeCell ref="N10:N11"/>
    <mergeCell ref="A10:A12"/>
    <mergeCell ref="B10:B12"/>
    <mergeCell ref="C10:C12"/>
    <mergeCell ref="D10:D12"/>
    <mergeCell ref="E10:E12"/>
    <mergeCell ref="K10:K11"/>
    <mergeCell ref="L10:L11"/>
    <mergeCell ref="F10:F12"/>
    <mergeCell ref="G10:G12"/>
    <mergeCell ref="H10:H12"/>
    <mergeCell ref="F14:F17"/>
    <mergeCell ref="G14:G17"/>
    <mergeCell ref="H14:H17"/>
    <mergeCell ref="S10:S12"/>
    <mergeCell ref="T10:T12"/>
    <mergeCell ref="P14:P17"/>
    <mergeCell ref="Q14:Q17"/>
    <mergeCell ref="A6:A7"/>
    <mergeCell ref="B6:C7"/>
    <mergeCell ref="D6:D7"/>
    <mergeCell ref="E6:E7"/>
    <mergeCell ref="I6:N6"/>
    <mergeCell ref="R10:R12"/>
    <mergeCell ref="R14:R17"/>
    <mergeCell ref="P10:P12"/>
    <mergeCell ref="Q10:Q12"/>
    <mergeCell ref="A13:U13"/>
    <mergeCell ref="A14:A17"/>
    <mergeCell ref="B14:B17"/>
    <mergeCell ref="C14:C17"/>
    <mergeCell ref="D14:D17"/>
    <mergeCell ref="E14:E17"/>
    <mergeCell ref="U14:U17"/>
    <mergeCell ref="M15:M16"/>
    <mergeCell ref="N15:N16"/>
    <mergeCell ref="S14:S17"/>
    <mergeCell ref="T14:T17"/>
    <mergeCell ref="A1:U1"/>
    <mergeCell ref="A2:U2"/>
    <mergeCell ref="A3:U3"/>
    <mergeCell ref="A4:U4"/>
    <mergeCell ref="A5:U5"/>
    <mergeCell ref="P6:P7"/>
    <mergeCell ref="S6:S7"/>
    <mergeCell ref="T6:T7"/>
    <mergeCell ref="U6:U7"/>
    <mergeCell ref="I7:J7"/>
    <mergeCell ref="K7:L7"/>
    <mergeCell ref="M7:N7"/>
    <mergeCell ref="Q6:Q7"/>
    <mergeCell ref="R6:R7"/>
    <mergeCell ref="F6:F7"/>
    <mergeCell ref="G6:G7"/>
    <mergeCell ref="H6:H7"/>
    <mergeCell ref="O6:O7"/>
    <mergeCell ref="U10:U12"/>
    <mergeCell ref="Q29:Q32"/>
    <mergeCell ref="A33:U33"/>
    <mergeCell ref="A34:A35"/>
    <mergeCell ref="P29:P32"/>
    <mergeCell ref="R29:R32"/>
    <mergeCell ref="A29:A32"/>
    <mergeCell ref="B29:B32"/>
    <mergeCell ref="C29:C32"/>
    <mergeCell ref="D29:D32"/>
    <mergeCell ref="U34:U35"/>
    <mergeCell ref="I35:J35"/>
    <mergeCell ref="K35:L35"/>
    <mergeCell ref="M35:N35"/>
    <mergeCell ref="F34:F35"/>
    <mergeCell ref="G34:G35"/>
    <mergeCell ref="H34:H35"/>
    <mergeCell ref="O34:O35"/>
    <mergeCell ref="E29:E32"/>
    <mergeCell ref="S29:S32"/>
    <mergeCell ref="T29:T32"/>
    <mergeCell ref="Q34:Q35"/>
    <mergeCell ref="R34:R35"/>
    <mergeCell ref="S34:S35"/>
    <mergeCell ref="T34:T35"/>
    <mergeCell ref="T42:T44"/>
    <mergeCell ref="D38:D41"/>
    <mergeCell ref="E38:E41"/>
    <mergeCell ref="P42:P44"/>
    <mergeCell ref="S38:S41"/>
    <mergeCell ref="T38:T41"/>
    <mergeCell ref="P38:P41"/>
    <mergeCell ref="Q38:Q41"/>
    <mergeCell ref="E42:E44"/>
    <mergeCell ref="F42:F44"/>
    <mergeCell ref="G42:G44"/>
    <mergeCell ref="H42:H44"/>
    <mergeCell ref="O42:O44"/>
    <mergeCell ref="O38:O41"/>
    <mergeCell ref="U45:U48"/>
    <mergeCell ref="B38:C41"/>
    <mergeCell ref="G45:G48"/>
    <mergeCell ref="H45:H48"/>
    <mergeCell ref="F45:F48"/>
    <mergeCell ref="O45:O48"/>
    <mergeCell ref="O10:O12"/>
    <mergeCell ref="F19:F21"/>
    <mergeCell ref="G19:G21"/>
    <mergeCell ref="H19:H21"/>
    <mergeCell ref="F23:F27"/>
    <mergeCell ref="U38:U40"/>
    <mergeCell ref="S42:S44"/>
    <mergeCell ref="R38:R41"/>
    <mergeCell ref="F29:F32"/>
    <mergeCell ref="G29:G32"/>
    <mergeCell ref="H29:H32"/>
    <mergeCell ref="O14:O17"/>
    <mergeCell ref="O19:O21"/>
    <mergeCell ref="O23:O27"/>
    <mergeCell ref="O29:O32"/>
    <mergeCell ref="F38:F41"/>
    <mergeCell ref="G38:G41"/>
    <mergeCell ref="H38:H41"/>
    <mergeCell ref="A18:U18"/>
    <mergeCell ref="R19:R21"/>
    <mergeCell ref="A19:A21"/>
    <mergeCell ref="U42:U43"/>
    <mergeCell ref="D42:D44"/>
    <mergeCell ref="B19:B21"/>
    <mergeCell ref="C19:C21"/>
    <mergeCell ref="D19:D21"/>
    <mergeCell ref="U19:U20"/>
    <mergeCell ref="T19:T21"/>
    <mergeCell ref="A22:U22"/>
    <mergeCell ref="P23:P27"/>
    <mergeCell ref="R23:R27"/>
    <mergeCell ref="E19:E21"/>
    <mergeCell ref="P19:P21"/>
    <mergeCell ref="Q19:Q21"/>
    <mergeCell ref="S19:S21"/>
    <mergeCell ref="U23:U26"/>
    <mergeCell ref="U29:U32"/>
    <mergeCell ref="I37:J37"/>
    <mergeCell ref="K37:L37"/>
    <mergeCell ref="M37:N37"/>
    <mergeCell ref="Q42:Q44"/>
    <mergeCell ref="R42:R44"/>
  </mergeCells>
  <pageMargins left="0.42" right="0.57999999999999996" top="0.5" bottom="0.55000000000000004" header="0.3" footer="0.3"/>
  <pageSetup scale="48" fitToHeight="0" orientation="landscape" r:id="rId1"/>
  <rowBreaks count="1" manualBreakCount="1">
    <brk id="32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Talcher-I</vt:lpstr>
      <vt:lpstr>'Talcher-I'!Print_Area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UMESH AMBATI</dc:creator>
  <cp:lastModifiedBy>Manishkumar</cp:lastModifiedBy>
  <cp:lastPrinted>2018-08-05T13:28:31Z</cp:lastPrinted>
  <dcterms:created xsi:type="dcterms:W3CDTF">2018-04-25T11:04:57Z</dcterms:created>
  <dcterms:modified xsi:type="dcterms:W3CDTF">2019-01-18T05:21:59Z</dcterms:modified>
</cp:coreProperties>
</file>